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16BCCE650642497A904EB2AD039FFECE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14065" y="701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705B6D3FBBCF4795A3A5016FA1B8D96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14065" y="1387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FD6BD489272E42F5894BE8B56D40277B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314065" y="2073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9153A85123544C1ABA8B723A34CBCA4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314065" y="2759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EE61DE5399AB4321881A47875A19376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14065" y="3444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60E5A09094184B90817F06C2C8FE137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14065" y="4130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EA1A63DCE2FB4C2183024819C2DEDD1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14065" y="4816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EE459E4B565B4610A1711FD5239CAF5E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14065" y="5502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1" name="ID_3084226B90884CEB929C1D5EFC6F177F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314065" y="6188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" name="ID_218E2B1469CE4FB0949FB59804A7289D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314065" y="6873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4B98313AAA754B17BD8681FF8FA099BF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14065" y="7559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D0315C16A5B74921941F76FD3B17CD60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314065" y="823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E790DE121C104FC1AAA97F94CDFBAC0D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314065" y="8905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76004BC4B4BC437D9924FC07B7DD9A69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314065" y="9578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4F3E64573A074EB69FAB7812DE6DB2CE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314065" y="10252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7" name="ID_4ECB8634E4EC4EBF948176CAD176B1DD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3314065" y="10925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F34D4043E94C49C7BA3585EB3814EB2D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314065" y="11598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" name="ID_3B2FF60A26204B88BA53649C26FA735B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314065" y="12271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F94A9E007ECF48EA87C11E974D766A66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314065" y="12944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E93FF80DDC964947BA81F118F32FF6C3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314065" y="13617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CD8A2A03A52F43F8A12AB39DF8944B30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314065" y="14290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6E555DF1F9AA467F94B9C62FD0D29591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314065" y="14963775"/>
          <a:ext cx="4243070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383A8C5D418A4FBDAF421C8B10B8DF7F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314065" y="15636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" name="ID_A3D2AE875ECB4496A8E05F86A5999D25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314065" y="16309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A9205A6E75F4437891670B0DD4693718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314065" y="16983075"/>
          <a:ext cx="4243070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7" name="ID_3AA28A0BDD9A49D98C35C9C71FB077E6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14065" y="17656175"/>
          <a:ext cx="4243070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8" name="ID_E1B9418D8DC7470AB7F84790E66969B1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3292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9" name="ID_6C6380316028401A92F94F5386E63863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0531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0" name="ID_424CF860E47A4A98A1FEA5E58F0CCE34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3314065" y="197770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1" name="ID_88F34050F4254A9989855FA7FA0D2072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3314065" y="205009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" name="ID_CECE1C10672A4FEF9716A1239E2185C6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3314065" y="21224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3" name="ID_FB6BE8A041B4410D8E916E72BDD964E5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3314065" y="21948775"/>
          <a:ext cx="4124325" cy="5495925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<sst xmlns="http://schemas.openxmlformats.org/spreadsheetml/2006/main" count="325" uniqueCount="150">
  <si>
    <t>2025-2026 学年第 二 学期校级学风常态精准巡查（教室）记录表（第 10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</si>
  <si>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</si>
  <si>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</si>
  <si>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</si>
  <si>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</si>
  <si>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</si>
  <si>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</si>
  <si>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</si>
  <si>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</si>
  <si>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</si>
  <si>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</si>
  <si>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</si>
  <si>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</si>
  <si>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</si>
  <si>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</si>
  <si>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</si>
  <si>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</si>
  <si>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</si>
  <si>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</si>
  <si>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</si>
  <si>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</si>
  <si>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三</t>
  </si>
  <si>
    <t>刘  慧
朱梦园
张朋亮</t>
  </si>
  <si>
    <t>A102</t>
  </si>
  <si>
    <t>2025年5月6日</t>
  </si>
  <si>
    <t>电气与信息工程工程</t>
  </si>
  <si>
    <t>24电气123+文天班</t>
  </si>
  <si>
    <t>大学英语IV</t>
  </si>
  <si>
    <t>/</t>
  </si>
  <si>
    <t>A106</t>
  </si>
  <si>
    <t>水利工程学院</t>
  </si>
  <si>
    <t>23农资环12班</t>
  </si>
  <si>
    <t>植物生理学</t>
  </si>
  <si>
    <t>B101</t>
  </si>
  <si>
    <t>土木与安全工程学院</t>
  </si>
  <si>
    <t>24给排水1.2.3班</t>
  </si>
  <si>
    <t>概率论与数理统计</t>
  </si>
  <si>
    <t>B102</t>
  </si>
  <si>
    <t>计算机与人工智能学院</t>
  </si>
  <si>
    <t>24信管1.2班</t>
  </si>
  <si>
    <t>A304</t>
  </si>
  <si>
    <t>24信管34班</t>
  </si>
  <si>
    <t>数据库原理与运用</t>
  </si>
  <si>
    <t>A306</t>
  </si>
  <si>
    <t>24土木1-4 闻天班</t>
  </si>
  <si>
    <t>习近平新时代中国特色社会主义思想概论</t>
  </si>
  <si>
    <t>A502</t>
  </si>
  <si>
    <t>23电气34班</t>
  </si>
  <si>
    <t>电气设备与供用电技术</t>
  </si>
  <si>
    <t>B201</t>
  </si>
  <si>
    <t>23自动化1234班</t>
  </si>
  <si>
    <t>工厂供电</t>
  </si>
  <si>
    <t>A508</t>
  </si>
  <si>
    <t>25电气7-8</t>
  </si>
  <si>
    <t>电力电子技术</t>
  </si>
  <si>
    <t>B205</t>
  </si>
  <si>
    <t>25计算机9-10</t>
  </si>
  <si>
    <t>数据结构与算法</t>
  </si>
  <si>
    <t>四</t>
  </si>
  <si>
    <t>茹雅芳
时俊杰
江心悦</t>
  </si>
  <si>
    <t>2025年5月7日</t>
  </si>
  <si>
    <t>24安全1-3班</t>
  </si>
  <si>
    <t>张莉</t>
  </si>
  <si>
    <t>姚慈航</t>
  </si>
  <si>
    <t>A202</t>
  </si>
  <si>
    <t>24自动化1.2班</t>
  </si>
  <si>
    <t>信号与系统</t>
  </si>
  <si>
    <t>盛惠兴</t>
  </si>
  <si>
    <t>蒋紫姻</t>
  </si>
  <si>
    <t>A103</t>
  </si>
  <si>
    <t>24通信3.4班</t>
  </si>
  <si>
    <t>大学英语4</t>
  </si>
  <si>
    <t>庆凌</t>
  </si>
  <si>
    <t>A105</t>
  </si>
  <si>
    <t>24交通1-3班</t>
  </si>
  <si>
    <t>习思想</t>
  </si>
  <si>
    <t>李梦婷</t>
  </si>
  <si>
    <t>张朋亮</t>
  </si>
  <si>
    <t>S406</t>
  </si>
  <si>
    <t>24港航3.4班</t>
  </si>
  <si>
    <t>水力学</t>
  </si>
  <si>
    <t>孙雨婷</t>
  </si>
  <si>
    <t>朱梦园</t>
  </si>
  <si>
    <t>IJ北403</t>
  </si>
  <si>
    <t>23水务1.2班</t>
  </si>
  <si>
    <t>给排水工程</t>
  </si>
  <si>
    <t>严晓菊
鲍慧</t>
  </si>
  <si>
    <t>孙同昌</t>
  </si>
  <si>
    <t>五</t>
  </si>
  <si>
    <t>潘  越
蒋紫姻
濮楠楠</t>
  </si>
  <si>
    <t>A101</t>
  </si>
  <si>
    <t>2025年5月8日</t>
  </si>
  <si>
    <t>23人工智能1-2班</t>
  </si>
  <si>
    <t>计算机视觉与模式识别</t>
  </si>
  <si>
    <t>23自动化3,4班</t>
  </si>
  <si>
    <t>运动控制系统</t>
  </si>
  <si>
    <t>A108</t>
  </si>
  <si>
    <t>23安全1-3班</t>
  </si>
  <si>
    <t>安全工程专业英语</t>
  </si>
  <si>
    <t>A205</t>
  </si>
  <si>
    <t>24计算机1.2.3班</t>
  </si>
  <si>
    <t>大学英语</t>
  </si>
  <si>
    <t>A206</t>
  </si>
  <si>
    <t>24人工智能5-6班</t>
  </si>
  <si>
    <t>机械与车辆工程学院</t>
  </si>
  <si>
    <t>23汽服1-2班</t>
  </si>
  <si>
    <t>汽车设计</t>
  </si>
  <si>
    <t>A301</t>
  </si>
  <si>
    <t>24土木1.2.3.4</t>
  </si>
  <si>
    <t>23给排水1.2</t>
  </si>
  <si>
    <t>建筑给水排水工程</t>
  </si>
  <si>
    <t>A302</t>
  </si>
  <si>
    <t>23电气1-4班</t>
  </si>
  <si>
    <t>电气制图</t>
  </si>
  <si>
    <t>A406</t>
  </si>
  <si>
    <t>24通信3-4班</t>
  </si>
  <si>
    <t>六</t>
  </si>
  <si>
    <t>姚慈航
施晶晶
左镜鸥</t>
  </si>
  <si>
    <t>2025年5月9日</t>
  </si>
  <si>
    <t>25计算机9、10班</t>
  </si>
  <si>
    <t>计算机组成原理</t>
  </si>
  <si>
    <t>吴万国</t>
  </si>
  <si>
    <t>汪昕</t>
  </si>
  <si>
    <t>2</t>
  </si>
  <si>
    <t>E413</t>
  </si>
  <si>
    <t>23信管1、2班</t>
  </si>
  <si>
    <t>J2EE架构与应用开发</t>
  </si>
  <si>
    <t>王媛</t>
  </si>
  <si>
    <t>4</t>
  </si>
  <si>
    <t>E415</t>
  </si>
  <si>
    <t>23汽服12班</t>
  </si>
  <si>
    <t>汽车CAD技术</t>
  </si>
  <si>
    <t>周云波</t>
  </si>
  <si>
    <t>薛文</t>
  </si>
  <si>
    <t>B303</t>
  </si>
  <si>
    <t>25机械专升本 9-10班</t>
  </si>
  <si>
    <t>数控加工技术</t>
  </si>
  <si>
    <t>杨琦</t>
  </si>
  <si>
    <t>汪娟</t>
  </si>
  <si>
    <t>S506</t>
  </si>
  <si>
    <t>财经学院</t>
  </si>
  <si>
    <t>23财管1，2班</t>
  </si>
  <si>
    <t>商业银行管理</t>
  </si>
  <si>
    <t>张楠</t>
  </si>
  <si>
    <t>裴维平</t>
  </si>
  <si>
    <t>S505</t>
  </si>
  <si>
    <t>23会计5、6班</t>
  </si>
  <si>
    <t>财务风险管理与内部控制</t>
  </si>
  <si>
    <t>刘素珍</t>
  </si>
  <si>
    <t>江心悦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</si>
</sst>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" Type="http://schemas.openxmlformats.org/officeDocument/2006/relationships/image" Target="media/image3.jpeg"/><Relationship Id="rId33" Type="http://schemas.openxmlformats.org/officeDocument/2006/relationships/image" Target="media/image32.jpeg"/><Relationship Id="rId32" Type="http://schemas.openxmlformats.org/officeDocument/2006/relationships/image" Target="media/image31.jpeg"/><Relationship Id="rId31" Type="http://schemas.openxmlformats.org/officeDocument/2006/relationships/image" Target="media/image30.jpeg"/><Relationship Id="rId30" Type="http://schemas.openxmlformats.org/officeDocument/2006/relationships/image" Target="media/image29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12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3969365" y="75596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19"/>
  <sheetViews>
    <sheetView tabSelected="1" zoomScale="70" zoomScaleNormal="70" workbookViewId="0">
      <pane ySplit="2" topLeftCell="A3" activePane="bottomLeft" state="frozen"/>
      <selection/>
      <selection pane="bottomLeft" activeCell="F34" sqref="F33 F34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7.9911504424779" style="1" customWidth="1"/>
    <col min="9" max="9" width="9.63716814159292" style="1" customWidth="1"/>
    <col min="10" max="10" width="7.72566371681416" style="1" customWidth="1"/>
    <col min="11" max="11" width="11" style="1" customWidth="1"/>
    <col min="12" max="12" width="10" style="1" customWidth="1"/>
    <col min="13" max="13" width="9.72566371681416" style="1" customWidth="1"/>
    <col min="14" max="14" width="18.9115044247788" style="1" customWidth="1"/>
    <col min="15" max="15" width="13.9115044247788" style="1" customWidth="1"/>
    <col min="16" max="16" width="15.0884955752212" style="1" customWidth="1"/>
    <col min="17" max="17" width="16.0884955752212" style="1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8"/>
    </row>
    <row r="2" ht="32" customHeight="1" spans="1:4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9"/>
      <c r="AP2" s="20"/>
      <c r="AQ2" s="20"/>
      <c r="AR2" s="20"/>
      <c r="AS2" s="20"/>
    </row>
    <row r="3" ht="54" customHeight="1" spans="1:46">
      <c r="A3" s="7" t="s">
        <v>21</v>
      </c>
      <c r="B3" s="8" t="s">
        <v>22</v>
      </c>
      <c r="C3" s="9" t="s">
        <v>23</v>
      </c>
      <c r="D3" s="9" t="s">
        <v>24</v>
      </c>
      <c r="E3" s="9" t="str">
        <f>_xlfn.DISPIMG("ID_16BCCE650642497A904EB2AD039FFECE",1)</f>
        <v>=DISPIMG("ID_16BCCE650642497A904EB2AD039FFECE",1)</v>
      </c>
      <c r="F3" s="9" t="s">
        <v>25</v>
      </c>
      <c r="G3" s="9" t="s">
        <v>26</v>
      </c>
      <c r="H3" s="9" t="s">
        <v>27</v>
      </c>
      <c r="I3" s="9" t="s">
        <v>28</v>
      </c>
      <c r="J3" s="9" t="s">
        <v>28</v>
      </c>
      <c r="K3" s="9" t="s">
        <v>28</v>
      </c>
      <c r="L3" s="9" t="s">
        <v>28</v>
      </c>
      <c r="M3" s="9" t="s">
        <v>28</v>
      </c>
      <c r="N3" s="9">
        <v>0</v>
      </c>
      <c r="O3" s="9">
        <v>0</v>
      </c>
      <c r="P3" s="9">
        <v>0</v>
      </c>
      <c r="Q3" s="9">
        <v>4</v>
      </c>
      <c r="R3" s="15">
        <f t="shared" ref="R3:R12" si="0">100-(N3+O3+P3+Q3)</f>
        <v>96</v>
      </c>
      <c r="S3" s="16"/>
      <c r="T3" s="7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8"/>
    </row>
    <row r="4" ht="54" customHeight="1" spans="1:46">
      <c r="A4" s="7"/>
      <c r="B4" s="10"/>
      <c r="C4" s="9" t="s">
        <v>29</v>
      </c>
      <c r="D4" s="9" t="s">
        <v>24</v>
      </c>
      <c r="E4" s="9" t="str">
        <f>_xlfn.DISPIMG("ID_705B6D3FBBCF4795A3A5016FA1B8D962",1)</f>
        <v>=DISPIMG("ID_705B6D3FBBCF4795A3A5016FA1B8D962",1)</v>
      </c>
      <c r="F4" s="9" t="s">
        <v>30</v>
      </c>
      <c r="G4" s="9" t="s">
        <v>31</v>
      </c>
      <c r="H4" s="9" t="s">
        <v>32</v>
      </c>
      <c r="I4" s="9" t="s">
        <v>28</v>
      </c>
      <c r="J4" s="9" t="s">
        <v>28</v>
      </c>
      <c r="K4" s="9" t="s">
        <v>28</v>
      </c>
      <c r="L4" s="9" t="s">
        <v>28</v>
      </c>
      <c r="M4" s="9" t="s">
        <v>28</v>
      </c>
      <c r="N4" s="9">
        <v>0</v>
      </c>
      <c r="O4" s="9">
        <v>0</v>
      </c>
      <c r="P4" s="9">
        <v>0</v>
      </c>
      <c r="Q4" s="9">
        <v>3</v>
      </c>
      <c r="R4" s="15">
        <f t="shared" si="0"/>
        <v>97</v>
      </c>
      <c r="S4" s="16"/>
      <c r="T4" s="7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8"/>
    </row>
    <row r="5" ht="54" customHeight="1" spans="1:46">
      <c r="A5" s="7"/>
      <c r="B5" s="10"/>
      <c r="C5" s="9" t="s">
        <v>33</v>
      </c>
      <c r="D5" s="9" t="s">
        <v>24</v>
      </c>
      <c r="E5" s="9" t="str">
        <f>_xlfn.DISPIMG("ID_FD6BD489272E42F5894BE8B56D40277B",1)</f>
        <v>=DISPIMG("ID_FD6BD489272E42F5894BE8B56D40277B",1)</v>
      </c>
      <c r="F5" s="9" t="s">
        <v>34</v>
      </c>
      <c r="G5" s="9" t="s">
        <v>35</v>
      </c>
      <c r="H5" s="9" t="s">
        <v>36</v>
      </c>
      <c r="I5" s="9" t="s">
        <v>28</v>
      </c>
      <c r="J5" s="9" t="s">
        <v>28</v>
      </c>
      <c r="K5" s="9" t="s">
        <v>28</v>
      </c>
      <c r="L5" s="9" t="s">
        <v>28</v>
      </c>
      <c r="M5" s="9" t="s">
        <v>28</v>
      </c>
      <c r="N5" s="9">
        <v>2</v>
      </c>
      <c r="O5" s="9">
        <v>0</v>
      </c>
      <c r="P5" s="9">
        <v>0</v>
      </c>
      <c r="Q5" s="9">
        <v>3</v>
      </c>
      <c r="R5" s="15">
        <f t="shared" si="0"/>
        <v>95</v>
      </c>
      <c r="S5" s="16"/>
      <c r="T5" s="7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8"/>
    </row>
    <row r="6" ht="54" customHeight="1" spans="1:46">
      <c r="A6" s="7"/>
      <c r="B6" s="10"/>
      <c r="C6" s="9" t="s">
        <v>37</v>
      </c>
      <c r="D6" s="9" t="s">
        <v>24</v>
      </c>
      <c r="E6" s="9" t="str">
        <f>_xlfn.DISPIMG("ID_9153A85123544C1ABA8B723A34CBCA42",1)</f>
        <v>=DISPIMG("ID_9153A85123544C1ABA8B723A34CBCA42",1)</v>
      </c>
      <c r="F6" s="9" t="s">
        <v>38</v>
      </c>
      <c r="G6" s="9" t="s">
        <v>39</v>
      </c>
      <c r="H6" s="9" t="s">
        <v>36</v>
      </c>
      <c r="I6" s="9" t="s">
        <v>28</v>
      </c>
      <c r="J6" s="9" t="s">
        <v>28</v>
      </c>
      <c r="K6" s="9" t="s">
        <v>28</v>
      </c>
      <c r="L6" s="9" t="s">
        <v>28</v>
      </c>
      <c r="M6" s="9" t="s">
        <v>28</v>
      </c>
      <c r="N6" s="9">
        <v>0</v>
      </c>
      <c r="O6" s="9">
        <v>1</v>
      </c>
      <c r="P6" s="9">
        <v>0</v>
      </c>
      <c r="Q6" s="9">
        <v>0</v>
      </c>
      <c r="R6" s="15">
        <f t="shared" si="0"/>
        <v>99</v>
      </c>
      <c r="S6" s="16"/>
      <c r="T6" s="7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8"/>
    </row>
    <row r="7" ht="54" customHeight="1" spans="1:46">
      <c r="A7" s="7"/>
      <c r="B7" s="10"/>
      <c r="C7" s="9" t="s">
        <v>40</v>
      </c>
      <c r="D7" s="9" t="s">
        <v>24</v>
      </c>
      <c r="E7" s="9" t="str">
        <f>_xlfn.DISPIMG("ID_EE61DE5399AB4321881A47875A193769",1)</f>
        <v>=DISPIMG("ID_EE61DE5399AB4321881A47875A193769",1)</v>
      </c>
      <c r="F7" s="9" t="s">
        <v>38</v>
      </c>
      <c r="G7" s="9" t="s">
        <v>41</v>
      </c>
      <c r="H7" s="9" t="s">
        <v>42</v>
      </c>
      <c r="I7" s="9" t="s">
        <v>28</v>
      </c>
      <c r="J7" s="9" t="s">
        <v>28</v>
      </c>
      <c r="K7" s="9" t="s">
        <v>28</v>
      </c>
      <c r="L7" s="9" t="s">
        <v>28</v>
      </c>
      <c r="M7" s="9" t="s">
        <v>28</v>
      </c>
      <c r="N7" s="9">
        <v>1</v>
      </c>
      <c r="O7" s="9">
        <v>0</v>
      </c>
      <c r="P7" s="9">
        <v>0</v>
      </c>
      <c r="Q7" s="9">
        <v>2</v>
      </c>
      <c r="R7" s="15">
        <f t="shared" si="0"/>
        <v>97</v>
      </c>
      <c r="S7" s="16"/>
      <c r="T7" s="7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8"/>
    </row>
    <row r="8" ht="54" customHeight="1" spans="1:46">
      <c r="A8" s="7"/>
      <c r="B8" s="10"/>
      <c r="C8" s="9" t="s">
        <v>43</v>
      </c>
      <c r="D8" s="9" t="s">
        <v>24</v>
      </c>
      <c r="E8" s="9" t="str">
        <f>_xlfn.DISPIMG("ID_60E5A09094184B90817F06C2C8FE1372",1)</f>
        <v>=DISPIMG("ID_60E5A09094184B90817F06C2C8FE1372",1)</v>
      </c>
      <c r="F8" s="9" t="s">
        <v>34</v>
      </c>
      <c r="G8" s="9" t="s">
        <v>44</v>
      </c>
      <c r="H8" s="9" t="s">
        <v>45</v>
      </c>
      <c r="I8" s="9" t="s">
        <v>28</v>
      </c>
      <c r="J8" s="9" t="s">
        <v>28</v>
      </c>
      <c r="K8" s="9" t="s">
        <v>28</v>
      </c>
      <c r="L8" s="9" t="s">
        <v>28</v>
      </c>
      <c r="M8" s="9" t="s">
        <v>28</v>
      </c>
      <c r="N8" s="9">
        <v>1</v>
      </c>
      <c r="O8" s="9">
        <v>1</v>
      </c>
      <c r="P8" s="9">
        <v>0</v>
      </c>
      <c r="Q8" s="9">
        <v>1</v>
      </c>
      <c r="R8" s="15">
        <f t="shared" si="0"/>
        <v>97</v>
      </c>
      <c r="S8" s="16"/>
      <c r="T8" s="7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8"/>
    </row>
    <row r="9" ht="54" customHeight="1" spans="1:46">
      <c r="A9" s="7"/>
      <c r="B9" s="10"/>
      <c r="C9" s="9" t="s">
        <v>46</v>
      </c>
      <c r="D9" s="9" t="s">
        <v>24</v>
      </c>
      <c r="E9" s="9" t="str">
        <f>_xlfn.DISPIMG("ID_EA1A63DCE2FB4C2183024819C2DEDD16",1)</f>
        <v>=DISPIMG("ID_EA1A63DCE2FB4C2183024819C2DEDD16",1)</v>
      </c>
      <c r="F9" s="9" t="s">
        <v>25</v>
      </c>
      <c r="G9" s="9" t="s">
        <v>47</v>
      </c>
      <c r="H9" s="9" t="s">
        <v>48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>
        <v>2</v>
      </c>
      <c r="O9" s="9">
        <v>0</v>
      </c>
      <c r="P9" s="9">
        <v>0</v>
      </c>
      <c r="Q9" s="9">
        <v>4</v>
      </c>
      <c r="R9" s="15">
        <f t="shared" si="0"/>
        <v>94</v>
      </c>
      <c r="S9" s="16"/>
      <c r="T9" s="7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8"/>
    </row>
    <row r="10" ht="54" customHeight="1" spans="1:46">
      <c r="A10" s="7"/>
      <c r="B10" s="10"/>
      <c r="C10" s="9" t="s">
        <v>49</v>
      </c>
      <c r="D10" s="9" t="s">
        <v>24</v>
      </c>
      <c r="E10" s="9" t="str">
        <f>_xlfn.DISPIMG("ID_EE459E4B565B4610A1711FD5239CAF5E",1)</f>
        <v>=DISPIMG("ID_EE459E4B565B4610A1711FD5239CAF5E",1)</v>
      </c>
      <c r="F10" s="9" t="s">
        <v>25</v>
      </c>
      <c r="G10" s="9" t="s">
        <v>50</v>
      </c>
      <c r="H10" s="9" t="s">
        <v>51</v>
      </c>
      <c r="I10" s="9" t="s">
        <v>28</v>
      </c>
      <c r="J10" s="9" t="s">
        <v>28</v>
      </c>
      <c r="K10" s="9" t="s">
        <v>28</v>
      </c>
      <c r="L10" s="9" t="s">
        <v>28</v>
      </c>
      <c r="M10" s="9" t="s">
        <v>28</v>
      </c>
      <c r="N10" s="9">
        <v>0</v>
      </c>
      <c r="O10" s="9">
        <v>0</v>
      </c>
      <c r="P10" s="9">
        <v>0</v>
      </c>
      <c r="Q10" s="9">
        <v>4</v>
      </c>
      <c r="R10" s="15">
        <f t="shared" si="0"/>
        <v>96</v>
      </c>
      <c r="S10" s="16"/>
      <c r="T10" s="7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8"/>
    </row>
    <row r="11" ht="54" customHeight="1" spans="1:46">
      <c r="A11" s="7"/>
      <c r="B11" s="10"/>
      <c r="C11" s="9" t="s">
        <v>52</v>
      </c>
      <c r="D11" s="9" t="s">
        <v>24</v>
      </c>
      <c r="E11" s="9" t="str">
        <f>_xlfn.DISPIMG("ID_3084226B90884CEB929C1D5EFC6F177F",1)</f>
        <v>=DISPIMG("ID_3084226B90884CEB929C1D5EFC6F177F",1)</v>
      </c>
      <c r="F11" s="9" t="s">
        <v>25</v>
      </c>
      <c r="G11" s="9" t="s">
        <v>53</v>
      </c>
      <c r="H11" s="9" t="s">
        <v>54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>
        <v>0</v>
      </c>
      <c r="O11" s="9">
        <v>1</v>
      </c>
      <c r="P11" s="9">
        <v>0</v>
      </c>
      <c r="Q11" s="9">
        <v>1</v>
      </c>
      <c r="R11" s="15">
        <f t="shared" si="0"/>
        <v>98</v>
      </c>
      <c r="S11" s="16"/>
      <c r="T11" s="7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8"/>
    </row>
    <row r="12" ht="54" customHeight="1" spans="1:46">
      <c r="A12" s="7"/>
      <c r="B12" s="10"/>
      <c r="C12" s="9" t="s">
        <v>55</v>
      </c>
      <c r="D12" s="9" t="s">
        <v>24</v>
      </c>
      <c r="E12" s="9" t="str">
        <f>_xlfn.DISPIMG("ID_218E2B1469CE4FB0949FB59804A7289D",1)</f>
        <v>=DISPIMG("ID_218E2B1469CE4FB0949FB59804A7289D",1)</v>
      </c>
      <c r="F12" s="9" t="s">
        <v>38</v>
      </c>
      <c r="G12" s="9" t="s">
        <v>56</v>
      </c>
      <c r="H12" s="9" t="s">
        <v>57</v>
      </c>
      <c r="I12" s="9" t="s">
        <v>28</v>
      </c>
      <c r="J12" s="9" t="s">
        <v>28</v>
      </c>
      <c r="K12" s="9" t="s">
        <v>28</v>
      </c>
      <c r="L12" s="9" t="s">
        <v>28</v>
      </c>
      <c r="M12" s="9" t="s">
        <v>28</v>
      </c>
      <c r="N12" s="9">
        <v>1</v>
      </c>
      <c r="O12" s="9">
        <v>0</v>
      </c>
      <c r="P12" s="9">
        <v>0</v>
      </c>
      <c r="Q12" s="9">
        <v>1</v>
      </c>
      <c r="R12" s="15">
        <f t="shared" si="0"/>
        <v>98</v>
      </c>
      <c r="S12" s="16"/>
      <c r="T12" s="7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8"/>
    </row>
    <row r="13" ht="53" customHeight="1" spans="1:46">
      <c r="A13" s="7" t="s">
        <v>58</v>
      </c>
      <c r="B13" s="11" t="s">
        <v>59</v>
      </c>
      <c r="C13" s="9" t="s">
        <v>33</v>
      </c>
      <c r="D13" s="9" t="s">
        <v>60</v>
      </c>
      <c r="E13" s="9" t="str">
        <f>_xlfn.DISPIMG("ID_4B98313AAA754B17BD8681FF8FA099BF",1)</f>
        <v>=DISPIMG("ID_4B98313AAA754B17BD8681FF8FA099BF",1)</v>
      </c>
      <c r="F13" s="9" t="s">
        <v>34</v>
      </c>
      <c r="G13" s="9" t="s">
        <v>61</v>
      </c>
      <c r="H13" s="9" t="s">
        <v>36</v>
      </c>
      <c r="I13" s="9" t="s">
        <v>62</v>
      </c>
      <c r="J13" s="9" t="s">
        <v>63</v>
      </c>
      <c r="K13" s="9">
        <v>62</v>
      </c>
      <c r="L13" s="9">
        <v>0</v>
      </c>
      <c r="M13" s="9">
        <v>0</v>
      </c>
      <c r="N13" s="9">
        <v>3</v>
      </c>
      <c r="O13" s="9">
        <v>0</v>
      </c>
      <c r="P13" s="9">
        <v>0</v>
      </c>
      <c r="Q13" s="9">
        <v>5</v>
      </c>
      <c r="R13" s="17">
        <f t="shared" ref="R13:R22" si="1">100-(N13+O13+P13+Q13)</f>
        <v>92</v>
      </c>
      <c r="S13" s="9"/>
      <c r="T13" s="7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8"/>
    </row>
    <row r="14" ht="53" customHeight="1" spans="1:46">
      <c r="A14" s="7"/>
      <c r="B14" s="11"/>
      <c r="C14" s="9" t="s">
        <v>64</v>
      </c>
      <c r="D14" s="9" t="s">
        <v>60</v>
      </c>
      <c r="E14" s="9" t="str">
        <f>_xlfn.DISPIMG("ID_D0315C16A5B74921941F76FD3B17CD60",1)</f>
        <v>=DISPIMG("ID_D0315C16A5B74921941F76FD3B17CD60",1)</v>
      </c>
      <c r="F14" s="9" t="s">
        <v>25</v>
      </c>
      <c r="G14" s="9" t="s">
        <v>65</v>
      </c>
      <c r="H14" s="9" t="s">
        <v>66</v>
      </c>
      <c r="I14" s="9" t="s">
        <v>67</v>
      </c>
      <c r="J14" s="9" t="s">
        <v>68</v>
      </c>
      <c r="K14" s="9">
        <v>60</v>
      </c>
      <c r="L14" s="9">
        <v>0</v>
      </c>
      <c r="M14" s="9">
        <v>0</v>
      </c>
      <c r="N14" s="9">
        <v>2</v>
      </c>
      <c r="O14" s="9">
        <v>0</v>
      </c>
      <c r="P14" s="9">
        <v>0</v>
      </c>
      <c r="Q14" s="9">
        <v>3</v>
      </c>
      <c r="R14" s="17">
        <f t="shared" si="1"/>
        <v>95</v>
      </c>
      <c r="S14" s="9"/>
      <c r="T14" s="7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8"/>
    </row>
    <row r="15" ht="53" customHeight="1" spans="1:46">
      <c r="A15" s="7"/>
      <c r="B15" s="11"/>
      <c r="C15" s="9" t="s">
        <v>69</v>
      </c>
      <c r="D15" s="9" t="s">
        <v>60</v>
      </c>
      <c r="E15" s="9" t="str">
        <f>_xlfn.DISPIMG("ID_E790DE121C104FC1AAA97F94CDFBAC0D",1)</f>
        <v>=DISPIMG("ID_E790DE121C104FC1AAA97F94CDFBAC0D",1)</v>
      </c>
      <c r="F15" s="9" t="s">
        <v>25</v>
      </c>
      <c r="G15" s="9" t="s">
        <v>70</v>
      </c>
      <c r="H15" s="9" t="s">
        <v>71</v>
      </c>
      <c r="I15" s="9" t="s">
        <v>72</v>
      </c>
      <c r="J15" s="9" t="s">
        <v>68</v>
      </c>
      <c r="K15" s="9">
        <v>34</v>
      </c>
      <c r="L15" s="9">
        <v>0</v>
      </c>
      <c r="M15" s="9">
        <v>0</v>
      </c>
      <c r="N15" s="9">
        <v>1</v>
      </c>
      <c r="O15" s="9">
        <v>0</v>
      </c>
      <c r="P15" s="9">
        <v>0</v>
      </c>
      <c r="Q15" s="9">
        <v>3</v>
      </c>
      <c r="R15" s="17">
        <f t="shared" si="1"/>
        <v>96</v>
      </c>
      <c r="S15" s="9"/>
      <c r="T15" s="7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8"/>
    </row>
    <row r="16" ht="53" customHeight="1" spans="1:46">
      <c r="A16" s="7"/>
      <c r="B16" s="11"/>
      <c r="C16" s="9" t="s">
        <v>73</v>
      </c>
      <c r="D16" s="9" t="s">
        <v>60</v>
      </c>
      <c r="E16" s="9" t="str">
        <f>_xlfn.DISPIMG("ID_76004BC4B4BC437D9924FC07B7DD9A69",1)</f>
        <v>=DISPIMG("ID_76004BC4B4BC437D9924FC07B7DD9A69",1)</v>
      </c>
      <c r="F16" s="9" t="s">
        <v>34</v>
      </c>
      <c r="G16" s="9" t="s">
        <v>74</v>
      </c>
      <c r="H16" s="9" t="s">
        <v>75</v>
      </c>
      <c r="I16" s="9" t="s">
        <v>76</v>
      </c>
      <c r="J16" s="9" t="s">
        <v>77</v>
      </c>
      <c r="K16" s="9">
        <v>61</v>
      </c>
      <c r="L16" s="9">
        <v>0</v>
      </c>
      <c r="M16" s="9">
        <v>0</v>
      </c>
      <c r="N16" s="9">
        <v>3</v>
      </c>
      <c r="O16" s="9">
        <v>0</v>
      </c>
      <c r="P16" s="9">
        <v>0</v>
      </c>
      <c r="Q16" s="9">
        <v>3</v>
      </c>
      <c r="R16" s="17">
        <f t="shared" si="1"/>
        <v>94</v>
      </c>
      <c r="S16" s="9"/>
      <c r="T16" s="7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8"/>
    </row>
    <row r="17" ht="53" customHeight="1" spans="1:46">
      <c r="A17" s="7"/>
      <c r="B17" s="11"/>
      <c r="C17" s="9" t="s">
        <v>78</v>
      </c>
      <c r="D17" s="9" t="s">
        <v>60</v>
      </c>
      <c r="E17" s="9" t="str">
        <f>_xlfn.DISPIMG("ID_4F3E64573A074EB69FAB7812DE6DB2CE",1)</f>
        <v>=DISPIMG("ID_4F3E64573A074EB69FAB7812DE6DB2CE",1)</v>
      </c>
      <c r="F17" s="9" t="s">
        <v>30</v>
      </c>
      <c r="G17" s="9" t="s">
        <v>79</v>
      </c>
      <c r="H17" s="9" t="s">
        <v>80</v>
      </c>
      <c r="I17" s="9" t="s">
        <v>81</v>
      </c>
      <c r="J17" s="9" t="s">
        <v>82</v>
      </c>
      <c r="K17" s="9">
        <v>38</v>
      </c>
      <c r="L17" s="9">
        <v>0</v>
      </c>
      <c r="M17" s="9">
        <v>0</v>
      </c>
      <c r="N17" s="9">
        <v>2</v>
      </c>
      <c r="O17" s="9">
        <v>0</v>
      </c>
      <c r="P17" s="9">
        <v>0</v>
      </c>
      <c r="Q17" s="9">
        <v>3</v>
      </c>
      <c r="R17" s="17">
        <f t="shared" si="1"/>
        <v>95</v>
      </c>
      <c r="S17" s="9"/>
      <c r="T17" s="7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8"/>
    </row>
    <row r="18" ht="53" customHeight="1" spans="1:46">
      <c r="A18" s="7"/>
      <c r="B18" s="11"/>
      <c r="C18" s="9" t="s">
        <v>83</v>
      </c>
      <c r="D18" s="9" t="s">
        <v>60</v>
      </c>
      <c r="E18" s="9" t="str">
        <f>_xlfn.DISPIMG("ID_4ECB8634E4EC4EBF948176CAD176B1DD",1)</f>
        <v>=DISPIMG("ID_4ECB8634E4EC4EBF948176CAD176B1DD",1)</v>
      </c>
      <c r="F18" s="9" t="s">
        <v>30</v>
      </c>
      <c r="G18" s="9" t="s">
        <v>84</v>
      </c>
      <c r="H18" s="9" t="s">
        <v>85</v>
      </c>
      <c r="I18" s="14" t="s">
        <v>86</v>
      </c>
      <c r="J18" s="9" t="s">
        <v>87</v>
      </c>
      <c r="K18" s="9">
        <v>60</v>
      </c>
      <c r="L18" s="9">
        <v>2</v>
      </c>
      <c r="M18" s="9">
        <v>0</v>
      </c>
      <c r="N18" s="9">
        <v>4</v>
      </c>
      <c r="O18" s="9">
        <v>2</v>
      </c>
      <c r="P18" s="9">
        <v>0</v>
      </c>
      <c r="Q18" s="9">
        <v>2</v>
      </c>
      <c r="R18" s="17">
        <f t="shared" si="1"/>
        <v>92</v>
      </c>
      <c r="S18" s="9"/>
      <c r="T18" s="7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8"/>
    </row>
    <row r="19" ht="53" customHeight="1" spans="1:46">
      <c r="A19" s="7" t="s">
        <v>88</v>
      </c>
      <c r="B19" s="11" t="s">
        <v>89</v>
      </c>
      <c r="C19" s="9" t="s">
        <v>90</v>
      </c>
      <c r="D19" s="9" t="s">
        <v>91</v>
      </c>
      <c r="E19" s="9" t="str">
        <f>_xlfn.DISPIMG("ID_F34D4043E94C49C7BA3585EB3814EB2D",1)</f>
        <v>=DISPIMG("ID_F34D4043E94C49C7BA3585EB3814EB2D",1)</v>
      </c>
      <c r="F19" s="9" t="s">
        <v>38</v>
      </c>
      <c r="G19" s="9" t="s">
        <v>92</v>
      </c>
      <c r="H19" s="9" t="s">
        <v>93</v>
      </c>
      <c r="I19" s="9" t="s">
        <v>28</v>
      </c>
      <c r="J19" s="9" t="s">
        <v>28</v>
      </c>
      <c r="K19" s="9" t="s">
        <v>28</v>
      </c>
      <c r="L19" s="9" t="s">
        <v>28</v>
      </c>
      <c r="M19" s="9" t="s">
        <v>28</v>
      </c>
      <c r="N19" s="9">
        <v>3</v>
      </c>
      <c r="O19" s="9">
        <v>1</v>
      </c>
      <c r="P19" s="9">
        <v>2</v>
      </c>
      <c r="Q19" s="9">
        <v>4</v>
      </c>
      <c r="R19" s="17">
        <f t="shared" si="1"/>
        <v>90</v>
      </c>
      <c r="S19" s="9"/>
      <c r="T19" s="7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8"/>
    </row>
    <row r="20" ht="53" customHeight="1" spans="1:46">
      <c r="A20" s="7"/>
      <c r="B20" s="11"/>
      <c r="C20" s="9" t="s">
        <v>69</v>
      </c>
      <c r="D20" s="9" t="s">
        <v>91</v>
      </c>
      <c r="E20" s="9" t="str">
        <f>_xlfn.DISPIMG("ID_3B2FF60A26204B88BA53649C26FA735B",1)</f>
        <v>=DISPIMG("ID_3B2FF60A26204B88BA53649C26FA735B",1)</v>
      </c>
      <c r="F20" s="9" t="s">
        <v>38</v>
      </c>
      <c r="G20" s="9" t="s">
        <v>94</v>
      </c>
      <c r="H20" s="9" t="s">
        <v>95</v>
      </c>
      <c r="I20" s="9" t="s">
        <v>28</v>
      </c>
      <c r="J20" s="9" t="s">
        <v>28</v>
      </c>
      <c r="K20" s="9" t="s">
        <v>28</v>
      </c>
      <c r="L20" s="9" t="s">
        <v>28</v>
      </c>
      <c r="M20" s="9" t="s">
        <v>28</v>
      </c>
      <c r="N20" s="9">
        <v>2</v>
      </c>
      <c r="O20" s="9">
        <v>0</v>
      </c>
      <c r="P20" s="9">
        <v>0</v>
      </c>
      <c r="Q20" s="9">
        <v>2</v>
      </c>
      <c r="R20" s="17">
        <f t="shared" si="1"/>
        <v>96</v>
      </c>
      <c r="S20" s="9"/>
      <c r="T20" s="7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8"/>
    </row>
    <row r="21" ht="53" customHeight="1" spans="1:46">
      <c r="A21" s="7"/>
      <c r="B21" s="11"/>
      <c r="C21" s="9" t="s">
        <v>96</v>
      </c>
      <c r="D21" s="9" t="s">
        <v>91</v>
      </c>
      <c r="E21" s="9" t="str">
        <f>_xlfn.DISPIMG("ID_F94A9E007ECF48EA87C11E974D766A66",1)</f>
        <v>=DISPIMG("ID_F94A9E007ECF48EA87C11E974D766A66",1)</v>
      </c>
      <c r="F21" s="9" t="s">
        <v>34</v>
      </c>
      <c r="G21" s="9" t="s">
        <v>97</v>
      </c>
      <c r="H21" s="9" t="s">
        <v>98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9">
        <v>2</v>
      </c>
      <c r="O21" s="9">
        <v>1</v>
      </c>
      <c r="P21" s="9">
        <v>2</v>
      </c>
      <c r="Q21" s="9">
        <v>3</v>
      </c>
      <c r="R21" s="17">
        <f t="shared" si="1"/>
        <v>92</v>
      </c>
      <c r="S21" s="9"/>
      <c r="T21" s="7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8"/>
    </row>
    <row r="22" ht="53" customHeight="1" spans="1:46">
      <c r="A22" s="7"/>
      <c r="B22" s="11"/>
      <c r="C22" s="9" t="s">
        <v>99</v>
      </c>
      <c r="D22" s="9" t="s">
        <v>91</v>
      </c>
      <c r="E22" s="9" t="str">
        <f>_xlfn.DISPIMG("ID_E93FF80DDC964947BA81F118F32FF6C3",1)</f>
        <v>=DISPIMG("ID_E93FF80DDC964947BA81F118F32FF6C3",1)</v>
      </c>
      <c r="F22" s="9" t="s">
        <v>38</v>
      </c>
      <c r="G22" s="9" t="s">
        <v>100</v>
      </c>
      <c r="H22" s="9" t="s">
        <v>101</v>
      </c>
      <c r="I22" s="9" t="s">
        <v>28</v>
      </c>
      <c r="J22" s="9" t="s">
        <v>28</v>
      </c>
      <c r="K22" s="9" t="s">
        <v>28</v>
      </c>
      <c r="L22" s="9" t="s">
        <v>28</v>
      </c>
      <c r="M22" s="9" t="s">
        <v>28</v>
      </c>
      <c r="N22" s="9">
        <v>2</v>
      </c>
      <c r="O22" s="9">
        <v>0</v>
      </c>
      <c r="P22" s="9">
        <v>0</v>
      </c>
      <c r="Q22" s="9">
        <v>3</v>
      </c>
      <c r="R22" s="17"/>
      <c r="S22" s="9"/>
      <c r="T22" s="7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8"/>
    </row>
    <row r="23" ht="53" customHeight="1" spans="1:46">
      <c r="A23" s="7"/>
      <c r="B23" s="11"/>
      <c r="C23" s="9" t="s">
        <v>102</v>
      </c>
      <c r="D23" s="9" t="s">
        <v>91</v>
      </c>
      <c r="E23" s="9" t="str">
        <f>_xlfn.DISPIMG("ID_CD8A2A03A52F43F8A12AB39DF8944B30",1)</f>
        <v>=DISPIMG("ID_CD8A2A03A52F43F8A12AB39DF8944B30",1)</v>
      </c>
      <c r="F23" s="9" t="s">
        <v>38</v>
      </c>
      <c r="G23" s="9" t="s">
        <v>103</v>
      </c>
      <c r="H23" s="9" t="s">
        <v>57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>
        <v>1</v>
      </c>
      <c r="O23" s="9">
        <v>0</v>
      </c>
      <c r="P23" s="9">
        <v>3</v>
      </c>
      <c r="Q23" s="9">
        <v>1</v>
      </c>
      <c r="R23" s="17"/>
      <c r="S23" s="9"/>
      <c r="T23" s="7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8"/>
    </row>
    <row r="24" ht="53" customHeight="1" spans="1:46">
      <c r="A24" s="7"/>
      <c r="B24" s="11"/>
      <c r="C24" s="9" t="s">
        <v>73</v>
      </c>
      <c r="D24" s="9" t="s">
        <v>91</v>
      </c>
      <c r="E24" s="9" t="str">
        <f>_xlfn.DISPIMG("ID_6E555DF1F9AA467F94B9C62FD0D29591",1)</f>
        <v>=DISPIMG("ID_6E555DF1F9AA467F94B9C62FD0D29591",1)</v>
      </c>
      <c r="F24" s="9" t="s">
        <v>104</v>
      </c>
      <c r="G24" s="9" t="s">
        <v>105</v>
      </c>
      <c r="H24" s="9" t="s">
        <v>106</v>
      </c>
      <c r="I24" s="9" t="s">
        <v>28</v>
      </c>
      <c r="J24" s="9" t="s">
        <v>28</v>
      </c>
      <c r="K24" s="9" t="s">
        <v>28</v>
      </c>
      <c r="L24" s="9" t="s">
        <v>28</v>
      </c>
      <c r="M24" s="9" t="s">
        <v>28</v>
      </c>
      <c r="N24" s="9">
        <v>4</v>
      </c>
      <c r="O24" s="9">
        <v>0</v>
      </c>
      <c r="P24" s="9">
        <v>0</v>
      </c>
      <c r="Q24" s="9">
        <v>19</v>
      </c>
      <c r="R24" s="17"/>
      <c r="S24" s="9"/>
      <c r="T24" s="7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8"/>
    </row>
    <row r="25" ht="53" customHeight="1" spans="1:46">
      <c r="A25" s="7"/>
      <c r="B25" s="11"/>
      <c r="C25" s="9" t="s">
        <v>107</v>
      </c>
      <c r="D25" s="9" t="s">
        <v>91</v>
      </c>
      <c r="E25" s="9" t="str">
        <f>_xlfn.DISPIMG("ID_383A8C5D418A4FBDAF421C8B10B8DF7F",1)</f>
        <v>=DISPIMG("ID_383A8C5D418A4FBDAF421C8B10B8DF7F",1)</v>
      </c>
      <c r="F25" s="9" t="s">
        <v>34</v>
      </c>
      <c r="G25" s="9" t="s">
        <v>108</v>
      </c>
      <c r="H25" s="9" t="s">
        <v>36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>
        <v>2</v>
      </c>
      <c r="O25" s="9">
        <v>0</v>
      </c>
      <c r="P25" s="9">
        <v>0</v>
      </c>
      <c r="Q25" s="9">
        <v>1</v>
      </c>
      <c r="R25" s="17"/>
      <c r="S25" s="9"/>
      <c r="T25" s="7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8"/>
    </row>
    <row r="26" ht="53" customHeight="1" spans="1:46">
      <c r="A26" s="7"/>
      <c r="B26" s="11"/>
      <c r="C26" s="9" t="s">
        <v>43</v>
      </c>
      <c r="D26" s="9" t="s">
        <v>91</v>
      </c>
      <c r="E26" s="9" t="str">
        <f>_xlfn.DISPIMG("ID_A3D2AE875ECB4496A8E05F86A5999D25",1)</f>
        <v>=DISPIMG("ID_A3D2AE875ECB4496A8E05F86A5999D25",1)</v>
      </c>
      <c r="F26" s="9" t="s">
        <v>34</v>
      </c>
      <c r="G26" s="9" t="s">
        <v>109</v>
      </c>
      <c r="H26" s="9" t="s">
        <v>110</v>
      </c>
      <c r="I26" s="9" t="s">
        <v>28</v>
      </c>
      <c r="J26" s="9" t="s">
        <v>28</v>
      </c>
      <c r="K26" s="9" t="s">
        <v>28</v>
      </c>
      <c r="L26" s="9" t="s">
        <v>28</v>
      </c>
      <c r="M26" s="9" t="s">
        <v>28</v>
      </c>
      <c r="N26" s="9">
        <v>2</v>
      </c>
      <c r="O26" s="9">
        <v>0</v>
      </c>
      <c r="P26" s="9">
        <v>0</v>
      </c>
      <c r="Q26" s="9">
        <v>1</v>
      </c>
      <c r="R26" s="17"/>
      <c r="S26" s="9"/>
      <c r="T26" s="7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8"/>
    </row>
    <row r="27" ht="53" customHeight="1" spans="1:46">
      <c r="A27" s="7"/>
      <c r="B27" s="11"/>
      <c r="C27" s="9" t="s">
        <v>111</v>
      </c>
      <c r="D27" s="9" t="s">
        <v>91</v>
      </c>
      <c r="E27" s="9" t="str">
        <f>_xlfn.DISPIMG("ID_A9205A6E75F4437891670B0DD4693718",1)</f>
        <v>=DISPIMG("ID_A9205A6E75F4437891670B0DD4693718",1)</v>
      </c>
      <c r="F27" s="9" t="s">
        <v>25</v>
      </c>
      <c r="G27" s="9" t="s">
        <v>112</v>
      </c>
      <c r="H27" s="9" t="s">
        <v>113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>
        <v>1</v>
      </c>
      <c r="O27" s="9">
        <v>0</v>
      </c>
      <c r="P27" s="9">
        <v>0</v>
      </c>
      <c r="Q27" s="9">
        <v>0</v>
      </c>
      <c r="R27" s="17">
        <f>100-(N27+O27+P27+Q27)</f>
        <v>99</v>
      </c>
      <c r="S27" s="9"/>
      <c r="T27" s="7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8"/>
    </row>
    <row r="28" ht="53" customHeight="1" spans="1:46">
      <c r="A28" s="7"/>
      <c r="B28" s="11"/>
      <c r="C28" s="9" t="s">
        <v>114</v>
      </c>
      <c r="D28" s="9" t="s">
        <v>91</v>
      </c>
      <c r="E28" s="9" t="str">
        <f>_xlfn.DISPIMG("ID_3AA28A0BDD9A49D98C35C9C71FB077E6",1)</f>
        <v>=DISPIMG("ID_3AA28A0BDD9A49D98C35C9C71FB077E6",1)</v>
      </c>
      <c r="F28" s="9" t="s">
        <v>25</v>
      </c>
      <c r="G28" s="9" t="s">
        <v>115</v>
      </c>
      <c r="H28" s="9" t="s">
        <v>66</v>
      </c>
      <c r="I28" s="9" t="s">
        <v>28</v>
      </c>
      <c r="J28" s="9" t="s">
        <v>28</v>
      </c>
      <c r="K28" s="9" t="s">
        <v>28</v>
      </c>
      <c r="L28" s="9" t="s">
        <v>28</v>
      </c>
      <c r="M28" s="9" t="s">
        <v>28</v>
      </c>
      <c r="N28" s="9">
        <v>2</v>
      </c>
      <c r="O28" s="9">
        <v>0</v>
      </c>
      <c r="P28" s="9">
        <v>0</v>
      </c>
      <c r="Q28" s="9">
        <v>2</v>
      </c>
      <c r="R28" s="17">
        <f>100-(N28+O28+P28+Q28)</f>
        <v>96</v>
      </c>
      <c r="S28" s="9"/>
      <c r="T28" s="7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8"/>
    </row>
    <row r="29" ht="57" customHeight="1" spans="1:55">
      <c r="A29" s="7" t="s">
        <v>116</v>
      </c>
      <c r="B29" s="11" t="s">
        <v>117</v>
      </c>
      <c r="C29" s="9" t="s">
        <v>55</v>
      </c>
      <c r="D29" s="9" t="s">
        <v>118</v>
      </c>
      <c r="E29" s="9" t="str">
        <f>_xlfn.DISPIMG("ID_E1B9418D8DC7470AB7F84790E66969B1",1)</f>
        <v>=DISPIMG("ID_E1B9418D8DC7470AB7F84790E66969B1",1)</v>
      </c>
      <c r="F29" s="9" t="s">
        <v>38</v>
      </c>
      <c r="G29" s="9" t="s">
        <v>119</v>
      </c>
      <c r="H29" s="9" t="s">
        <v>120</v>
      </c>
      <c r="I29" s="9" t="s">
        <v>121</v>
      </c>
      <c r="J29" s="9" t="s">
        <v>122</v>
      </c>
      <c r="K29" s="9">
        <v>56</v>
      </c>
      <c r="L29" s="9">
        <v>0</v>
      </c>
      <c r="M29" s="9">
        <v>0</v>
      </c>
      <c r="N29" s="9" t="s">
        <v>123</v>
      </c>
      <c r="O29" s="9">
        <v>0</v>
      </c>
      <c r="P29" s="9">
        <v>0</v>
      </c>
      <c r="Q29" s="9">
        <v>0</v>
      </c>
      <c r="R29" s="17">
        <f t="shared" ref="R29:R35" si="2">100-(N29+O29+P29+Q29)</f>
        <v>98</v>
      </c>
      <c r="S29" s="9"/>
      <c r="T29" s="7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8"/>
    </row>
    <row r="30" ht="57" customHeight="1" spans="1:55">
      <c r="A30" s="7"/>
      <c r="B30" s="11"/>
      <c r="C30" s="9" t="s">
        <v>124</v>
      </c>
      <c r="D30" s="9" t="s">
        <v>118</v>
      </c>
      <c r="E30" s="9" t="str">
        <f>_xlfn.DISPIMG("ID_6C6380316028401A92F94F5386E63863",1)</f>
        <v>=DISPIMG("ID_6C6380316028401A92F94F5386E63863",1)</v>
      </c>
      <c r="F30" s="9" t="s">
        <v>38</v>
      </c>
      <c r="G30" s="9" t="s">
        <v>125</v>
      </c>
      <c r="H30" s="9" t="s">
        <v>126</v>
      </c>
      <c r="I30" s="9" t="s">
        <v>127</v>
      </c>
      <c r="J30" s="9" t="s">
        <v>122</v>
      </c>
      <c r="K30" s="9">
        <v>70</v>
      </c>
      <c r="L30" s="9">
        <v>0</v>
      </c>
      <c r="M30" s="9">
        <v>0</v>
      </c>
      <c r="N30" s="9" t="s">
        <v>128</v>
      </c>
      <c r="O30" s="9">
        <v>0</v>
      </c>
      <c r="P30" s="9">
        <v>0</v>
      </c>
      <c r="Q30" s="9" t="s">
        <v>123</v>
      </c>
      <c r="R30" s="17">
        <f t="shared" si="2"/>
        <v>94</v>
      </c>
      <c r="S30" s="9"/>
      <c r="T30" s="7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8"/>
    </row>
    <row r="31" ht="57" customHeight="1" spans="1:55">
      <c r="A31" s="7"/>
      <c r="B31" s="11"/>
      <c r="C31" s="9" t="s">
        <v>129</v>
      </c>
      <c r="D31" s="9" t="s">
        <v>118</v>
      </c>
      <c r="E31" s="9" t="str">
        <f>_xlfn.DISPIMG("ID_424CF860E47A4A98A1FEA5E58F0CCE34",1)</f>
        <v>=DISPIMG("ID_424CF860E47A4A98A1FEA5E58F0CCE34",1)</v>
      </c>
      <c r="F31" s="9" t="s">
        <v>104</v>
      </c>
      <c r="G31" s="9" t="s">
        <v>130</v>
      </c>
      <c r="H31" s="9" t="s">
        <v>131</v>
      </c>
      <c r="I31" s="9" t="s">
        <v>132</v>
      </c>
      <c r="J31" s="9" t="s">
        <v>133</v>
      </c>
      <c r="K31" s="9">
        <v>40</v>
      </c>
      <c r="L31" s="9">
        <v>0</v>
      </c>
      <c r="M31" s="9">
        <v>0</v>
      </c>
      <c r="N31" s="9" t="s">
        <v>128</v>
      </c>
      <c r="O31" s="9">
        <v>0</v>
      </c>
      <c r="P31" s="9">
        <v>0</v>
      </c>
      <c r="Q31" s="9" t="s">
        <v>128</v>
      </c>
      <c r="R31" s="17">
        <f t="shared" si="2"/>
        <v>92</v>
      </c>
      <c r="S31" s="9"/>
      <c r="T31" s="7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8"/>
    </row>
    <row r="32" ht="57" customHeight="1" spans="1:55">
      <c r="A32" s="7"/>
      <c r="B32" s="11"/>
      <c r="C32" s="9" t="s">
        <v>134</v>
      </c>
      <c r="D32" s="9" t="s">
        <v>118</v>
      </c>
      <c r="E32" s="9" t="str">
        <f>_xlfn.DISPIMG("ID_88F34050F4254A9989855FA7FA0D2072",1)</f>
        <v>=DISPIMG("ID_88F34050F4254A9989855FA7FA0D2072",1)</v>
      </c>
      <c r="F32" s="9" t="s">
        <v>104</v>
      </c>
      <c r="G32" s="9" t="s">
        <v>135</v>
      </c>
      <c r="H32" s="9" t="s">
        <v>136</v>
      </c>
      <c r="I32" s="9" t="s">
        <v>137</v>
      </c>
      <c r="J32" s="9" t="s">
        <v>138</v>
      </c>
      <c r="K32" s="9">
        <v>47</v>
      </c>
      <c r="L32" s="9">
        <v>0</v>
      </c>
      <c r="M32" s="9">
        <v>0</v>
      </c>
      <c r="N32" s="9" t="s">
        <v>128</v>
      </c>
      <c r="O32" s="9">
        <v>0</v>
      </c>
      <c r="P32" s="9">
        <v>0</v>
      </c>
      <c r="Q32" s="9" t="s">
        <v>123</v>
      </c>
      <c r="R32" s="17">
        <f t="shared" si="2"/>
        <v>94</v>
      </c>
      <c r="S32" s="9"/>
      <c r="T32" s="7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8"/>
    </row>
    <row r="33" ht="57" customHeight="1" spans="1:55">
      <c r="A33" s="7"/>
      <c r="B33" s="11"/>
      <c r="C33" s="9" t="s">
        <v>139</v>
      </c>
      <c r="D33" s="9" t="s">
        <v>118</v>
      </c>
      <c r="E33" s="9" t="str">
        <f>_xlfn.DISPIMG("ID_CECE1C10672A4FEF9716A1239E2185C6",1)</f>
        <v>=DISPIMG("ID_CECE1C10672A4FEF9716A1239E2185C6",1)</v>
      </c>
      <c r="F33" s="9" t="s">
        <v>140</v>
      </c>
      <c r="G33" s="9" t="s">
        <v>141</v>
      </c>
      <c r="H33" s="9" t="s">
        <v>142</v>
      </c>
      <c r="I33" s="9" t="s">
        <v>143</v>
      </c>
      <c r="J33" s="9" t="s">
        <v>144</v>
      </c>
      <c r="K33" s="9">
        <v>55</v>
      </c>
      <c r="L33" s="9">
        <v>0</v>
      </c>
      <c r="M33" s="9">
        <v>0</v>
      </c>
      <c r="N33" s="9" t="s">
        <v>123</v>
      </c>
      <c r="O33" s="9">
        <v>0</v>
      </c>
      <c r="P33" s="9" t="s">
        <v>128</v>
      </c>
      <c r="Q33" s="9" t="s">
        <v>123</v>
      </c>
      <c r="R33" s="17">
        <f t="shared" si="2"/>
        <v>92</v>
      </c>
      <c r="S33" s="9"/>
      <c r="T33" s="7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8"/>
    </row>
    <row r="34" ht="57" customHeight="1" spans="1:55">
      <c r="A34" s="7"/>
      <c r="B34" s="11"/>
      <c r="C34" s="9" t="s">
        <v>145</v>
      </c>
      <c r="D34" s="9" t="s">
        <v>118</v>
      </c>
      <c r="E34" s="9" t="str">
        <f>_xlfn.DISPIMG("ID_FB6BE8A041B4410D8E916E72BDD964E5",1)</f>
        <v>=DISPIMG("ID_FB6BE8A041B4410D8E916E72BDD964E5",1)</v>
      </c>
      <c r="F34" s="9" t="s">
        <v>140</v>
      </c>
      <c r="G34" s="9" t="s">
        <v>146</v>
      </c>
      <c r="H34" s="9" t="s">
        <v>147</v>
      </c>
      <c r="I34" s="9" t="s">
        <v>148</v>
      </c>
      <c r="J34" s="9" t="s">
        <v>149</v>
      </c>
      <c r="K34" s="9">
        <v>52</v>
      </c>
      <c r="L34" s="9">
        <v>0</v>
      </c>
      <c r="M34" s="9">
        <v>0</v>
      </c>
      <c r="N34" s="9" t="s">
        <v>123</v>
      </c>
      <c r="O34" s="9">
        <v>0</v>
      </c>
      <c r="P34" s="9">
        <v>0</v>
      </c>
      <c r="Q34" s="9" t="s">
        <v>128</v>
      </c>
      <c r="R34" s="17">
        <f t="shared" si="2"/>
        <v>94</v>
      </c>
      <c r="S34" s="9"/>
      <c r="T34" s="7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8"/>
    </row>
    <row r="35" spans="1:53">
      <c r="A35" s="12"/>
      <c r="B35" s="12"/>
      <c r="C35" s="12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2"/>
      <c r="B36" s="12"/>
      <c r="C36" s="12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2"/>
      <c r="B37" s="12"/>
      <c r="C37" s="12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2"/>
      <c r="B38" s="12"/>
      <c r="C38" s="12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2"/>
      <c r="B39" s="12"/>
      <c r="C39" s="12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2"/>
      <c r="B40" s="12"/>
      <c r="C40" s="12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2"/>
      <c r="B41" s="12"/>
      <c r="C41" s="1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2"/>
      <c r="B42" s="12"/>
      <c r="C42" s="12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2"/>
      <c r="B43" s="12"/>
      <c r="C43" s="12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2"/>
      <c r="B44" s="12"/>
      <c r="C44" s="12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2"/>
      <c r="B45" s="12"/>
      <c r="C45" s="12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2"/>
      <c r="B46" s="12"/>
      <c r="C46" s="12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2"/>
      <c r="B47" s="12"/>
      <c r="C47" s="12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2"/>
      <c r="B48" s="12"/>
      <c r="C48" s="12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2"/>
      <c r="B49" s="12"/>
      <c r="C49" s="12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2"/>
      <c r="B50" s="12"/>
      <c r="C50" s="12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2"/>
      <c r="B51" s="12"/>
      <c r="C51" s="12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2"/>
      <c r="B52" s="12"/>
      <c r="C52" s="12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2"/>
      <c r="B53" s="12"/>
      <c r="C53" s="12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2"/>
      <c r="B54" s="12"/>
      <c r="C54" s="12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2"/>
      <c r="B55" s="12"/>
      <c r="C55" s="12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2"/>
      <c r="B56" s="12"/>
      <c r="C56" s="12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2"/>
      <c r="B57" s="12"/>
      <c r="C57" s="12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2"/>
      <c r="B58" s="12"/>
      <c r="C58" s="12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2"/>
      <c r="B59" s="12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2"/>
      <c r="B60" s="12"/>
      <c r="C60" s="12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2"/>
      <c r="B61" s="12"/>
      <c r="C61" s="12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2"/>
      <c r="B62" s="12"/>
      <c r="C62" s="12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2"/>
      <c r="B63" s="12"/>
      <c r="C63" s="12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2"/>
      <c r="B64" s="12"/>
      <c r="C64" s="12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2"/>
      <c r="B65" s="12"/>
      <c r="C65" s="12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2"/>
      <c r="B66" s="12"/>
      <c r="C66" s="12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2"/>
      <c r="B67" s="12"/>
      <c r="C67" s="12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2"/>
      <c r="B68" s="12"/>
      <c r="C68" s="12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2"/>
      <c r="B69" s="12"/>
      <c r="C69" s="12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2"/>
      <c r="B70" s="12"/>
      <c r="C70" s="12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2"/>
      <c r="B71" s="12"/>
      <c r="C71" s="12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2"/>
      <c r="B72" s="12"/>
      <c r="C72" s="12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2"/>
      <c r="B73" s="12"/>
      <c r="C73" s="12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2"/>
      <c r="B74" s="12"/>
      <c r="C74" s="12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2"/>
      <c r="B75" s="12"/>
      <c r="C75" s="12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2"/>
      <c r="B76" s="12"/>
      <c r="C76" s="12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2"/>
      <c r="B77" s="12"/>
      <c r="C77" s="12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2"/>
      <c r="B78" s="12"/>
      <c r="C78" s="12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2"/>
      <c r="B79" s="12"/>
      <c r="C79" s="12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2"/>
      <c r="B80" s="12"/>
      <c r="C80" s="12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2"/>
      <c r="B81" s="12"/>
      <c r="C81" s="12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2"/>
      <c r="B82" s="12"/>
      <c r="C82" s="12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2"/>
      <c r="B83" s="12"/>
      <c r="C83" s="12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2"/>
      <c r="B84" s="12"/>
      <c r="C84" s="12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2"/>
      <c r="B85" s="12"/>
      <c r="C85" s="12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2"/>
      <c r="B86" s="12"/>
      <c r="C86" s="12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2"/>
      <c r="B87" s="12"/>
      <c r="C87" s="12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2"/>
      <c r="B88" s="12"/>
      <c r="C88" s="12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2"/>
      <c r="B89" s="12"/>
      <c r="C89" s="12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2"/>
      <c r="B90" s="12"/>
      <c r="C90" s="12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2"/>
      <c r="B91" s="12"/>
      <c r="C91" s="12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2"/>
      <c r="B92" s="12"/>
      <c r="C92" s="12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2"/>
      <c r="B93" s="12"/>
      <c r="C93" s="12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2"/>
      <c r="B94" s="12"/>
      <c r="C94" s="12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2"/>
      <c r="B95" s="12"/>
      <c r="C95" s="12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2"/>
      <c r="B96" s="12"/>
      <c r="C96" s="12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2"/>
      <c r="B97" s="12"/>
      <c r="C97" s="12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2"/>
      <c r="B98" s="12"/>
      <c r="C98" s="12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2"/>
      <c r="B99" s="12"/>
      <c r="C99" s="12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2"/>
      <c r="B100" s="12"/>
      <c r="C100" s="12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2"/>
      <c r="B101" s="12"/>
      <c r="C101" s="12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2"/>
      <c r="B102" s="12"/>
      <c r="C102" s="12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2"/>
      <c r="B103" s="12"/>
      <c r="C103" s="12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2"/>
      <c r="B104" s="12"/>
      <c r="C104" s="12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2"/>
      <c r="B105" s="12"/>
      <c r="C105" s="12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2"/>
      <c r="B106" s="12"/>
      <c r="C106" s="12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2"/>
      <c r="B107" s="12"/>
      <c r="C107" s="12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12"/>
      <c r="B108" s="12"/>
      <c r="C108" s="12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</row>
    <row r="109" spans="1:53">
      <c r="A109" s="12"/>
      <c r="B109" s="12"/>
      <c r="C109" s="12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</row>
    <row r="110" spans="1:53">
      <c r="A110" s="12"/>
      <c r="B110" s="12"/>
      <c r="C110" s="12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</row>
    <row r="111" spans="1:53">
      <c r="A111" s="12"/>
      <c r="B111" s="12"/>
      <c r="C111" s="12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</row>
    <row r="112" spans="1:53">
      <c r="A112" s="12"/>
      <c r="B112" s="12"/>
      <c r="C112" s="12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</row>
    <row r="113" spans="1:53">
      <c r="A113" s="12"/>
      <c r="B113" s="12"/>
      <c r="C113" s="12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</row>
    <row r="114" spans="1:53">
      <c r="A114" s="12"/>
      <c r="B114" s="12"/>
      <c r="C114" s="12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</row>
    <row r="115" spans="1:53">
      <c r="A115" s="12"/>
      <c r="B115" s="12"/>
      <c r="C115" s="12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</row>
    <row r="116" spans="1:53">
      <c r="A116" s="12"/>
      <c r="B116" s="12"/>
      <c r="C116" s="12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</row>
    <row r="117" spans="1:53">
      <c r="A117" s="12"/>
      <c r="B117" s="12"/>
      <c r="C117" s="12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</row>
    <row r="118" spans="1:53">
      <c r="A118" s="12"/>
      <c r="B118" s="12"/>
      <c r="C118" s="12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</row>
    <row r="119" spans="1:53">
      <c r="A119" s="21"/>
      <c r="B119" s="21"/>
      <c r="C119" s="21"/>
      <c r="D119" s="22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</sheetData>
  <mergeCells count="9">
    <mergeCell ref="A1:T1"/>
    <mergeCell ref="A3:A12"/>
    <mergeCell ref="A13:A18"/>
    <mergeCell ref="A19:A28"/>
    <mergeCell ref="A29:A34"/>
    <mergeCell ref="B3:B12"/>
    <mergeCell ref="B13:B18"/>
    <mergeCell ref="B19:B28"/>
    <mergeCell ref="B29:B34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2026-05-09T04:44:04Z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